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9"/>
  <workbookPr defaultThemeVersion="166925"/>
  <mc:AlternateContent xmlns:mc="http://schemas.openxmlformats.org/markup-compatibility/2006">
    <mc:Choice Requires="x15">
      <x15ac:absPath xmlns:x15ac="http://schemas.microsoft.com/office/spreadsheetml/2010/11/ac" url="/Users/joef/Downloads/"/>
    </mc:Choice>
  </mc:AlternateContent>
  <xr:revisionPtr revIDLastSave="0" documentId="8_{A6962472-5A43-4653-9DA2-8D9066858289}" xr6:coauthVersionLast="47" xr6:coauthVersionMax="47" xr10:uidLastSave="{00000000-0000-0000-0000-000000000000}"/>
  <bookViews>
    <workbookView xWindow="17700" yWindow="-20000" windowWidth="33600" windowHeight="19120" tabRatio="500" xr2:uid="{00000000-000D-0000-FFFF-FFFF00000000}"/>
  </bookViews>
  <sheets>
    <sheet name="Nov. 16 2021 GME Models - GMEdd"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H8" i="1" l="1"/>
  <c r="H22" i="1"/>
  <c r="H33" i="1" s="1"/>
  <c r="G22" i="1"/>
  <c r="G33" i="1" s="1"/>
  <c r="G21" i="1"/>
  <c r="G32" i="1" s="1"/>
  <c r="G20" i="1"/>
  <c r="G31" i="1" s="1"/>
  <c r="G19" i="1"/>
  <c r="G13" i="1"/>
  <c r="M12" i="1"/>
  <c r="M22" i="1" s="1"/>
  <c r="M33" i="1" s="1"/>
  <c r="I12" i="1"/>
  <c r="J12" i="1" s="1"/>
  <c r="R11" i="1"/>
  <c r="M11" i="1"/>
  <c r="N11" i="1" s="1"/>
  <c r="H11" i="1"/>
  <c r="R10" i="1"/>
  <c r="S10" i="1" s="1"/>
  <c r="M10" i="1"/>
  <c r="M21" i="1" s="1"/>
  <c r="M32" i="1" s="1"/>
  <c r="H10" i="1"/>
  <c r="I10" i="1" s="1"/>
  <c r="R9" i="1"/>
  <c r="R20" i="1" s="1"/>
  <c r="M9" i="1"/>
  <c r="N9" i="1" s="1"/>
  <c r="H9" i="1"/>
  <c r="H20" i="1" s="1"/>
  <c r="R8" i="1"/>
  <c r="R19" i="1" s="1"/>
  <c r="R30" i="1" s="1"/>
  <c r="M8" i="1"/>
  <c r="M19" i="1" s="1"/>
  <c r="H19" i="1"/>
  <c r="H30" i="1" s="1"/>
  <c r="G23" i="1" l="1"/>
  <c r="G34" i="1" s="1"/>
  <c r="R13" i="1"/>
  <c r="S13" i="1" s="1"/>
  <c r="T13" i="1" s="1"/>
  <c r="U13" i="1" s="1"/>
  <c r="H13" i="1"/>
  <c r="I13" i="1" s="1"/>
  <c r="J13" i="1" s="1"/>
  <c r="K13" i="1" s="1"/>
  <c r="R23" i="1"/>
  <c r="R34" i="1" s="1"/>
  <c r="N12" i="1"/>
  <c r="N22" i="1" s="1"/>
  <c r="N33" i="1" s="1"/>
  <c r="I22" i="1"/>
  <c r="I33" i="1" s="1"/>
  <c r="H15" i="1"/>
  <c r="H23" i="1"/>
  <c r="H34" i="1" s="1"/>
  <c r="G26" i="1"/>
  <c r="O11" i="1"/>
  <c r="O9" i="1"/>
  <c r="N20" i="1"/>
  <c r="N31" i="1" s="1"/>
  <c r="R31" i="1"/>
  <c r="J10" i="1"/>
  <c r="I21" i="1"/>
  <c r="I32" i="1" s="1"/>
  <c r="H31" i="1"/>
  <c r="K12" i="1"/>
  <c r="K22" i="1" s="1"/>
  <c r="K33" i="1" s="1"/>
  <c r="J22" i="1"/>
  <c r="J33" i="1" s="1"/>
  <c r="T10" i="1"/>
  <c r="S21" i="1"/>
  <c r="S32" i="1" s="1"/>
  <c r="M30" i="1"/>
  <c r="S9" i="1"/>
  <c r="N10" i="1"/>
  <c r="O12" i="1"/>
  <c r="G24" i="1"/>
  <c r="R12" i="1"/>
  <c r="M20" i="1"/>
  <c r="M31" i="1" s="1"/>
  <c r="I9" i="1"/>
  <c r="M13" i="1"/>
  <c r="M15" i="1" s="1"/>
  <c r="G15" i="1"/>
  <c r="H21" i="1"/>
  <c r="H32" i="1" s="1"/>
  <c r="R21" i="1"/>
  <c r="R32" i="1" s="1"/>
  <c r="G30" i="1"/>
  <c r="G36" i="1" s="1"/>
  <c r="G37" i="1" s="1"/>
  <c r="N8" i="1"/>
  <c r="S11" i="1"/>
  <c r="I8" i="1"/>
  <c r="S8" i="1"/>
  <c r="I11" i="1"/>
  <c r="H36" i="1" l="1"/>
  <c r="H24" i="1"/>
  <c r="N19" i="1"/>
  <c r="O8" i="1"/>
  <c r="U10" i="1"/>
  <c r="U21" i="1" s="1"/>
  <c r="U32" i="1" s="1"/>
  <c r="T21" i="1"/>
  <c r="T32" i="1" s="1"/>
  <c r="O22" i="1"/>
  <c r="O33" i="1" s="1"/>
  <c r="P12" i="1"/>
  <c r="P22" i="1" s="1"/>
  <c r="P33" i="1" s="1"/>
  <c r="H26" i="1"/>
  <c r="T8" i="1"/>
  <c r="S19" i="1"/>
  <c r="N13" i="1"/>
  <c r="M23" i="1"/>
  <c r="M34" i="1" s="1"/>
  <c r="M36" i="1" s="1"/>
  <c r="O10" i="1"/>
  <c r="N21" i="1"/>
  <c r="N32" i="1" s="1"/>
  <c r="P9" i="1"/>
  <c r="P20" i="1" s="1"/>
  <c r="P31" i="1" s="1"/>
  <c r="O20" i="1"/>
  <c r="O31" i="1" s="1"/>
  <c r="I15" i="1"/>
  <c r="J8" i="1"/>
  <c r="I19" i="1"/>
  <c r="J9" i="1"/>
  <c r="I20" i="1"/>
  <c r="I31" i="1" s="1"/>
  <c r="S20" i="1"/>
  <c r="S31" i="1" s="1"/>
  <c r="T9" i="1"/>
  <c r="R22" i="1"/>
  <c r="R24" i="1" s="1"/>
  <c r="S12" i="1"/>
  <c r="R15" i="1"/>
  <c r="I23" i="1"/>
  <c r="I34" i="1" s="1"/>
  <c r="J11" i="1"/>
  <c r="S23" i="1"/>
  <c r="S34" i="1" s="1"/>
  <c r="T11" i="1"/>
  <c r="M26" i="1"/>
  <c r="K10" i="1"/>
  <c r="K21" i="1" s="1"/>
  <c r="K32" i="1" s="1"/>
  <c r="J21" i="1"/>
  <c r="J32" i="1" s="1"/>
  <c r="P11" i="1"/>
  <c r="H37" i="1" l="1"/>
  <c r="M24" i="1"/>
  <c r="S30" i="1"/>
  <c r="M37" i="1"/>
  <c r="O21" i="1"/>
  <c r="O32" i="1" s="1"/>
  <c r="P10" i="1"/>
  <c r="P21" i="1" s="1"/>
  <c r="P32" i="1" s="1"/>
  <c r="O13" i="1"/>
  <c r="O15" i="1" s="1"/>
  <c r="N23" i="1"/>
  <c r="N34" i="1" s="1"/>
  <c r="J20" i="1"/>
  <c r="J31" i="1" s="1"/>
  <c r="K9" i="1"/>
  <c r="K20" i="1" s="1"/>
  <c r="K31" i="1" s="1"/>
  <c r="U8" i="1"/>
  <c r="T19" i="1"/>
  <c r="O19" i="1"/>
  <c r="P8" i="1"/>
  <c r="K11" i="1"/>
  <c r="K23" i="1" s="1"/>
  <c r="K34" i="1" s="1"/>
  <c r="J23" i="1"/>
  <c r="J34" i="1" s="1"/>
  <c r="T12" i="1"/>
  <c r="T15" i="1" s="1"/>
  <c r="S22" i="1"/>
  <c r="S33" i="1" s="1"/>
  <c r="I26" i="1"/>
  <c r="I30" i="1"/>
  <c r="I36" i="1" s="1"/>
  <c r="I24" i="1"/>
  <c r="S15" i="1"/>
  <c r="N15" i="1"/>
  <c r="T20" i="1"/>
  <c r="T31" i="1" s="1"/>
  <c r="U9" i="1"/>
  <c r="U20" i="1" s="1"/>
  <c r="U31" i="1" s="1"/>
  <c r="T23" i="1"/>
  <c r="T34" i="1" s="1"/>
  <c r="U11" i="1"/>
  <c r="U23" i="1" s="1"/>
  <c r="U34" i="1" s="1"/>
  <c r="R33" i="1"/>
  <c r="R36" i="1" s="1"/>
  <c r="R37" i="1" s="1"/>
  <c r="R26" i="1"/>
  <c r="J15" i="1"/>
  <c r="K8" i="1"/>
  <c r="J19" i="1"/>
  <c r="N30" i="1"/>
  <c r="I37" i="1" l="1"/>
  <c r="N36" i="1"/>
  <c r="J30" i="1"/>
  <c r="J36" i="1" s="1"/>
  <c r="J26" i="1"/>
  <c r="J24" i="1"/>
  <c r="N26" i="1"/>
  <c r="P13" i="1"/>
  <c r="P23" i="1" s="1"/>
  <c r="P34" i="1" s="1"/>
  <c r="O23" i="1"/>
  <c r="O34" i="1" s="1"/>
  <c r="K15" i="1"/>
  <c r="K19" i="1"/>
  <c r="P19" i="1"/>
  <c r="N24" i="1"/>
  <c r="O30" i="1"/>
  <c r="T30" i="1"/>
  <c r="U19" i="1"/>
  <c r="U12" i="1"/>
  <c r="U22" i="1" s="1"/>
  <c r="U33" i="1" s="1"/>
  <c r="T22" i="1"/>
  <c r="S24" i="1"/>
  <c r="S26" i="1"/>
  <c r="S36" i="1"/>
  <c r="T33" i="1" l="1"/>
  <c r="T24" i="1"/>
  <c r="T26" i="1"/>
  <c r="T36" i="1"/>
  <c r="N37" i="1"/>
  <c r="O24" i="1"/>
  <c r="O36" i="1"/>
  <c r="O26" i="1"/>
  <c r="U15" i="1"/>
  <c r="T37" i="1"/>
  <c r="J37" i="1"/>
  <c r="K24" i="1"/>
  <c r="K30" i="1"/>
  <c r="K36" i="1" s="1"/>
  <c r="K37" i="1" s="1"/>
  <c r="K26" i="1"/>
  <c r="S37" i="1"/>
  <c r="U24" i="1"/>
  <c r="U26" i="1"/>
  <c r="U30" i="1"/>
  <c r="U36" i="1" s="1"/>
  <c r="P26" i="1"/>
  <c r="P24" i="1"/>
  <c r="P30" i="1"/>
  <c r="P36" i="1" s="1"/>
  <c r="P15" i="1"/>
  <c r="P37" i="1" l="1"/>
  <c r="O37" i="1"/>
  <c r="U37" i="1"/>
</calcChain>
</file>

<file path=xl/sharedStrings.xml><?xml version="1.0" encoding="utf-8"?>
<sst xmlns="http://schemas.openxmlformats.org/spreadsheetml/2006/main" count="77" uniqueCount="50">
  <si>
    <t>This information was gathered by retail investors through browsing 10-K filings affiliated with GameStop Corp. The content of this report reflects independent research and analysis conducted by a collective of independent retail investors in GameStop Corporation, is for informational purposes only, and is provided “as is” with no warranty of any kind, express or implied. Any content or statement herein should not be construed as investment advice, or as an offer to buy, sell, or solicit the purchase or sale of any security or financial instrument. Your use of the information contained herein is solely at your own risk. Do your own due diligence.</t>
  </si>
  <si>
    <t>Raw Revenue Forecasts</t>
  </si>
  <si>
    <t>CAGR</t>
  </si>
  <si>
    <t>Bear Case</t>
  </si>
  <si>
    <t>Base Case</t>
  </si>
  <si>
    <t>Bull Case</t>
  </si>
  <si>
    <t>Line of Business</t>
  </si>
  <si>
    <t>Category</t>
  </si>
  <si>
    <t>Bear</t>
  </si>
  <si>
    <t>Base</t>
  </si>
  <si>
    <t>Bull</t>
  </si>
  <si>
    <t>Brick &amp; Mortar</t>
  </si>
  <si>
    <t>Retail</t>
  </si>
  <si>
    <t>eCommerce</t>
  </si>
  <si>
    <t>eComm</t>
  </si>
  <si>
    <t>NFT Marketplace</t>
  </si>
  <si>
    <t>Web 3.0</t>
  </si>
  <si>
    <t>Digital Partnerships</t>
  </si>
  <si>
    <t>Software</t>
  </si>
  <si>
    <t>eSports</t>
  </si>
  <si>
    <t>PowerUp &amp; AdTech</t>
  </si>
  <si>
    <t>Total Revenue</t>
  </si>
  <si>
    <t>Revenue Discounted to Present for Valuation Purposes</t>
  </si>
  <si>
    <t>Adjusted Revenue Attributable To</t>
  </si>
  <si>
    <t>E-Com</t>
  </si>
  <si>
    <t>Discount Rate</t>
  </si>
  <si>
    <t>Shares as-of Nov 12</t>
  </si>
  <si>
    <t>Price as-of Nov 12</t>
  </si>
  <si>
    <t>Total Adj. Rev</t>
  </si>
  <si>
    <t>P/S</t>
  </si>
  <si>
    <t>SHARE PRICE IMPLIED BY LINE-OF-BUSINESS COMPS</t>
  </si>
  <si>
    <t>Implied Share Price</t>
  </si>
  <si>
    <t>Implied P/S</t>
  </si>
  <si>
    <t>COMPARISON TICKERS</t>
  </si>
  <si>
    <t>Implied Share Prices</t>
  </si>
  <si>
    <t>Ticker</t>
  </si>
  <si>
    <t>GME</t>
  </si>
  <si>
    <t>CHWY</t>
  </si>
  <si>
    <t>AMZN</t>
  </si>
  <si>
    <t>FB</t>
  </si>
  <si>
    <t>TSLA</t>
  </si>
  <si>
    <t>Memes</t>
  </si>
  <si>
    <t>GOOG</t>
  </si>
  <si>
    <t>RBLX</t>
  </si>
  <si>
    <t>NVDA</t>
  </si>
  <si>
    <t>U</t>
  </si>
  <si>
    <t>FSLY</t>
  </si>
  <si>
    <t>SLGG</t>
  </si>
  <si>
    <t>AESE</t>
  </si>
  <si>
    <t>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</si>
</sst>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Red]\-[$$-409]#,##0"/>
    <numFmt numFmtId="165" formatCode="[$$-409]#,##0.00;[Red]\-[$$-409]#,##0.00"/>
  </numFmts>
  <fonts count="7">
    <font>
      <sz val="10"/>
      <name val="Arial"/>
      <family val="2"/>
    </font>
    <font>
      <sz val="10"/>
      <color rgb="FF000000"/>
      <name val="Arial"/>
      <family val="2"/>
    </font>
    <font>
      <b/>
      <sz val="10"/>
      <color rgb="FF000000"/>
      <name val="Arial"/>
      <family val="2"/>
    </font>
    <font>
      <i/>
      <sz val="10"/>
      <color rgb="FF000000"/>
      <name val="Arial"/>
      <family val="2"/>
    </font>
    <font>
      <sz val="10"/>
      <color theme="0"/>
      <name val="Arial"/>
      <family val="2"/>
    </font>
    <font>
      <sz val="14"/>
      <color rgb="FF000000"/>
      <name val="Helvetica Neue Condensed Bold"/>
    </font>
    <font>
      <i/>
      <sz val="8"/>
      <color rgb="FF000000"/>
      <name val="Arial"/>
      <family val="2"/>
    </font>
  </fonts>
  <fills count="18">
    <fill>
      <patternFill patternType="none"/>
    </fill>
    <fill>
      <patternFill patternType="gray125"/>
    </fill>
    <fill>
      <patternFill patternType="solid">
        <fgColor theme="1" tint="0.14999847407452621"/>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422D"/>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0070C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rgb="FFFF2E4C"/>
        <bgColor indexed="64"/>
      </patternFill>
    </fill>
    <fill>
      <patternFill patternType="solid">
        <fgColor rgb="FF7030A0"/>
        <bgColor indexed="64"/>
      </patternFill>
    </fill>
    <fill>
      <patternFill patternType="solid">
        <fgColor theme="8" tint="0.59999389629810485"/>
        <bgColor indexed="64"/>
      </patternFill>
    </fill>
    <fill>
      <patternFill patternType="solid">
        <fgColor theme="7"/>
        <bgColor indexed="64"/>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xf numFmtId="164" fontId="1" fillId="0" borderId="0" xfId="0" applyNumberFormat="1" applyFont="1"/>
    <xf numFmtId="0" fontId="2" fillId="0" borderId="0" xfId="0" applyFont="1"/>
    <xf numFmtId="10" fontId="1" fillId="0" borderId="0" xfId="0" applyNumberFormat="1" applyFont="1"/>
    <xf numFmtId="165" fontId="1" fillId="0" borderId="0" xfId="0" applyNumberFormat="1" applyFont="1"/>
    <xf numFmtId="0" fontId="2" fillId="0" borderId="0" xfId="0" applyFont="1" applyAlignment="1">
      <alignment horizontal="right"/>
    </xf>
    <xf numFmtId="164" fontId="2" fillId="0" borderId="0" xfId="0" applyNumberFormat="1" applyFont="1"/>
    <xf numFmtId="0" fontId="2" fillId="0" borderId="0" xfId="0" applyFont="1" applyAlignment="1">
      <alignment horizontal="right" indent="1"/>
    </xf>
    <xf numFmtId="0" fontId="3" fillId="0" borderId="0" xfId="0" applyFont="1"/>
    <xf numFmtId="3" fontId="1" fillId="0" borderId="0" xfId="0" applyNumberFormat="1" applyFont="1"/>
    <xf numFmtId="4" fontId="2" fillId="0" borderId="0" xfId="0" applyNumberFormat="1" applyFont="1"/>
    <xf numFmtId="4" fontId="1" fillId="0" borderId="0" xfId="0" applyNumberFormat="1" applyFont="1"/>
    <xf numFmtId="165" fontId="2" fillId="0" borderId="0" xfId="0" applyNumberFormat="1" applyFont="1" applyAlignment="1">
      <alignment horizontal="right"/>
    </xf>
    <xf numFmtId="0" fontId="1" fillId="3" borderId="0" xfId="0" applyFont="1" applyFill="1"/>
    <xf numFmtId="164" fontId="1" fillId="3" borderId="0" xfId="0" applyNumberFormat="1" applyFont="1" applyFill="1"/>
    <xf numFmtId="164" fontId="2" fillId="4" borderId="0" xfId="0" applyNumberFormat="1" applyFont="1" applyFill="1"/>
    <xf numFmtId="165" fontId="2" fillId="4" borderId="0" xfId="0" applyNumberFormat="1" applyFont="1" applyFill="1"/>
    <xf numFmtId="165" fontId="2" fillId="0" borderId="0" xfId="0" applyNumberFormat="1" applyFont="1"/>
    <xf numFmtId="4" fontId="2" fillId="5" borderId="0" xfId="0" applyNumberFormat="1" applyFont="1" applyFill="1"/>
    <xf numFmtId="0" fontId="1" fillId="6" borderId="0" xfId="0" applyFont="1" applyFill="1"/>
    <xf numFmtId="0" fontId="1" fillId="8" borderId="0" xfId="0" applyFont="1" applyFill="1"/>
    <xf numFmtId="0" fontId="4" fillId="9" borderId="0" xfId="0" applyFont="1" applyFill="1"/>
    <xf numFmtId="0" fontId="4" fillId="10" borderId="0" xfId="0" applyFont="1" applyFill="1"/>
    <xf numFmtId="0" fontId="4" fillId="2" borderId="0" xfId="0" applyFont="1" applyFill="1"/>
    <xf numFmtId="0" fontId="1" fillId="11" borderId="0" xfId="0" applyFont="1" applyFill="1"/>
    <xf numFmtId="0" fontId="1" fillId="12" borderId="0" xfId="0" applyFont="1" applyFill="1"/>
    <xf numFmtId="0" fontId="4" fillId="13" borderId="0" xfId="0" applyFont="1" applyFill="1"/>
    <xf numFmtId="0" fontId="4" fillId="14" borderId="0" xfId="0" applyFont="1" applyFill="1"/>
    <xf numFmtId="0" fontId="4" fillId="15" borderId="0" xfId="0" applyFont="1" applyFill="1"/>
    <xf numFmtId="0" fontId="1" fillId="16" borderId="0" xfId="0" applyFont="1" applyFill="1"/>
    <xf numFmtId="0" fontId="1" fillId="17" borderId="0" xfId="0" applyFont="1" applyFill="1"/>
    <xf numFmtId="0" fontId="4" fillId="7" borderId="0" xfId="0" applyFont="1" applyFill="1"/>
    <xf numFmtId="0" fontId="1"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FF2E4C"/>
      <color rgb="FFFF422D"/>
      <color rgb="FFFA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160663</xdr:colOff>
      <xdr:row>0</xdr:row>
      <xdr:rowOff>0</xdr:rowOff>
    </xdr:from>
    <xdr:to>
      <xdr:col>3</xdr:col>
      <xdr:colOff>459037</xdr:colOff>
      <xdr:row>4</xdr:row>
      <xdr:rowOff>130060</xdr:rowOff>
    </xdr:to>
    <xdr:pic>
      <xdr:nvPicPr>
        <xdr:cNvPr id="3" name="Picture 2">
          <a:extLst>
            <a:ext uri="{FF2B5EF4-FFF2-40B4-BE49-F238E27FC236}">
              <a16:creationId xmlns:a16="http://schemas.microsoft.com/office/drawing/2014/main" id="{DA7C87A3-ABF7-CD4B-83A6-FDBC6D79F3A1}"/>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tretch>
          <a:fillRect/>
        </a:stretch>
      </xdr:blipFill>
      <xdr:spPr>
        <a:xfrm>
          <a:off x="1494163" y="0"/>
          <a:ext cx="1650924" cy="901585"/>
        </a:xfrm>
        <a:prstGeom prst="rect">
          <a:avLst/>
        </a:prstGeom>
      </xdr:spPr>
    </xdr:pic>
    <xdr:clientData/>
  </xdr:twoCellAnchor>
  <xdr:twoCellAnchor editAs="oneCell">
    <xdr:from>
      <xdr:col>4</xdr:col>
      <xdr:colOff>0</xdr:colOff>
      <xdr:row>1</xdr:row>
      <xdr:rowOff>85725</xdr:rowOff>
    </xdr:from>
    <xdr:to>
      <xdr:col>8</xdr:col>
      <xdr:colOff>866775</xdr:colOff>
      <xdr:row>2</xdr:row>
      <xdr:rowOff>76200</xdr:rowOff>
    </xdr:to>
    <xdr:pic>
      <xdr:nvPicPr>
        <xdr:cNvPr id="2" name="Picture 1">
          <a:extLst>
            <a:ext uri="{FF2B5EF4-FFF2-40B4-BE49-F238E27FC236}">
              <a16:creationId xmlns:a16="http://schemas.microsoft.com/office/drawing/2014/main" id="{BF71E1C6-4A31-400E-96DA-9121D1C2CB99}"/>
            </a:ext>
            <a:ext uri="{147F2762-F138-4A5C-976F-8EAC2B608ADB}">
              <a16:predDERef xmlns:a16="http://schemas.microsoft.com/office/drawing/2014/main" pred="{DA7C87A3-ABF7-CD4B-83A6-FDBC6D79F3A1}"/>
            </a:ext>
          </a:extLst>
        </xdr:cNvPr>
        <xdr:cNvPicPr>
          <a:picLocks noChangeAspect="1"/>
        </xdr:cNvPicPr>
      </xdr:nvPicPr>
      <xdr:blipFill>
        <a:blip xmlns:r="http://schemas.openxmlformats.org/officeDocument/2006/relationships" r:embed="rId3"/>
        <a:stretch>
          <a:fillRect/>
        </a:stretch>
      </xdr:blipFill>
      <xdr:spPr>
        <a:xfrm>
          <a:off x="3248025" y="247650"/>
          <a:ext cx="3686175" cy="276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55"/>
  <sheetViews>
    <sheetView tabSelected="1" zoomScaleNormal="85" workbookViewId="0">
      <selection activeCell="H9" sqref="H9"/>
    </sheetView>
  </sheetViews>
  <sheetFormatPr defaultColWidth="8.85546875" defaultRowHeight="12.95"/>
  <cols>
    <col min="1" max="1" width="20" style="1" customWidth="1"/>
    <col min="2" max="2" width="11.28515625" style="1" customWidth="1"/>
    <col min="3" max="3" width="9" style="1" customWidth="1"/>
    <col min="4" max="5" width="8.42578125" style="1" customWidth="1"/>
    <col min="6" max="6" width="3.28515625" style="1" customWidth="1"/>
    <col min="7" max="7" width="15.85546875" style="2" customWidth="1"/>
    <col min="8" max="11" width="14.7109375" style="1" customWidth="1"/>
    <col min="12" max="12" width="3.28515625" style="1" customWidth="1"/>
    <col min="13" max="16" width="14.7109375" style="1" customWidth="1"/>
    <col min="17" max="17" width="3.28515625" style="1" customWidth="1"/>
    <col min="18" max="18" width="15.42578125" style="1" customWidth="1"/>
    <col min="19" max="21" width="14.7109375" style="1" customWidth="1"/>
    <col min="22" max="22" width="15.85546875" style="1" customWidth="1"/>
    <col min="23" max="1025" width="11.42578125" style="1"/>
  </cols>
  <sheetData>
    <row r="1" spans="1:1024" ht="12.95" customHeight="1">
      <c r="K1" s="35" t="s">
        <v>0</v>
      </c>
      <c r="L1" s="35"/>
      <c r="M1" s="35"/>
      <c r="N1" s="35"/>
      <c r="O1" s="35"/>
      <c r="P1" s="35"/>
      <c r="Q1" s="35"/>
      <c r="R1" s="35"/>
      <c r="S1" s="35"/>
      <c r="T1" s="35"/>
      <c r="U1" s="35"/>
    </row>
    <row r="2" spans="1:1024" ht="23.1" customHeight="1">
      <c r="B2" s="33"/>
      <c r="C2" s="33"/>
      <c r="D2" s="33"/>
      <c r="E2" s="34"/>
      <c r="F2" s="34"/>
      <c r="G2" s="34"/>
      <c r="H2" s="34"/>
      <c r="I2" s="34"/>
      <c r="K2" s="35"/>
      <c r="L2" s="35"/>
      <c r="M2" s="35"/>
      <c r="N2" s="35"/>
      <c r="O2" s="35"/>
      <c r="P2" s="35"/>
      <c r="Q2" s="35"/>
      <c r="R2" s="35"/>
      <c r="S2" s="35"/>
      <c r="T2" s="35"/>
      <c r="U2" s="35"/>
    </row>
    <row r="3" spans="1:1024" ht="12.75">
      <c r="B3" s="33"/>
      <c r="C3" s="33"/>
      <c r="D3" s="33"/>
      <c r="E3" s="34"/>
      <c r="F3" s="34"/>
      <c r="G3" s="34"/>
      <c r="H3" s="34"/>
      <c r="I3" s="34"/>
      <c r="K3" s="35"/>
      <c r="L3" s="35"/>
      <c r="M3" s="35"/>
      <c r="N3" s="35"/>
      <c r="O3" s="35"/>
      <c r="P3" s="35"/>
      <c r="Q3" s="35"/>
      <c r="R3" s="35"/>
      <c r="S3" s="35"/>
      <c r="T3" s="35"/>
      <c r="U3" s="35"/>
    </row>
    <row r="4" spans="1:1024" ht="12.75">
      <c r="A4" s="14"/>
      <c r="B4" s="14"/>
      <c r="C4" s="14"/>
      <c r="D4" s="14"/>
      <c r="E4" s="14"/>
      <c r="F4" s="14"/>
      <c r="G4" s="15"/>
      <c r="H4" s="14"/>
      <c r="I4" s="14"/>
      <c r="J4" s="14"/>
      <c r="K4" s="14"/>
      <c r="L4" s="14"/>
      <c r="M4" s="14"/>
      <c r="N4" s="14"/>
      <c r="O4" s="14"/>
      <c r="P4" s="14"/>
      <c r="Q4" s="14"/>
      <c r="R4" s="14"/>
      <c r="S4" s="14"/>
      <c r="T4" s="14"/>
      <c r="U4" s="14"/>
      <c r="V4" s="5"/>
    </row>
    <row r="5" spans="1:1024" ht="12.75">
      <c r="G5" s="7" t="s">
        <v>1</v>
      </c>
    </row>
    <row r="6" spans="1:1024">
      <c r="C6" s="3" t="s">
        <v>2</v>
      </c>
      <c r="H6" s="3" t="s">
        <v>3</v>
      </c>
      <c r="I6" s="3"/>
      <c r="J6" s="3"/>
      <c r="K6" s="3"/>
      <c r="L6" s="3"/>
      <c r="M6" s="3" t="s">
        <v>4</v>
      </c>
      <c r="N6" s="3"/>
      <c r="O6" s="3"/>
      <c r="P6" s="3"/>
      <c r="Q6" s="3"/>
      <c r="R6" s="3" t="s">
        <v>5</v>
      </c>
      <c r="S6" s="3"/>
      <c r="T6" s="3"/>
      <c r="U6" s="3"/>
    </row>
    <row r="7" spans="1:1024">
      <c r="A7" s="3" t="s">
        <v>6</v>
      </c>
      <c r="B7" s="3" t="s">
        <v>7</v>
      </c>
      <c r="C7" s="3" t="s">
        <v>8</v>
      </c>
      <c r="D7" s="3" t="s">
        <v>9</v>
      </c>
      <c r="E7" s="3" t="s">
        <v>10</v>
      </c>
      <c r="F7" s="3"/>
      <c r="G7" s="3">
        <v>2021</v>
      </c>
      <c r="H7" s="3">
        <v>2022</v>
      </c>
      <c r="I7" s="3">
        <v>2023</v>
      </c>
      <c r="J7" s="3">
        <v>2024</v>
      </c>
      <c r="K7" s="3">
        <v>2025</v>
      </c>
      <c r="L7" s="3"/>
      <c r="M7" s="3">
        <v>2022</v>
      </c>
      <c r="N7" s="3">
        <v>2023</v>
      </c>
      <c r="O7" s="3">
        <v>2024</v>
      </c>
      <c r="P7" s="3">
        <v>2025</v>
      </c>
      <c r="Q7" s="3"/>
      <c r="R7" s="3">
        <v>2022</v>
      </c>
      <c r="S7" s="3">
        <v>2023</v>
      </c>
      <c r="T7" s="3">
        <v>2024</v>
      </c>
      <c r="U7" s="3">
        <v>2025</v>
      </c>
    </row>
    <row r="8" spans="1:1024">
      <c r="A8" s="1" t="s">
        <v>11</v>
      </c>
      <c r="B8" s="1" t="s">
        <v>12</v>
      </c>
      <c r="C8" s="4">
        <v>-0.06</v>
      </c>
      <c r="D8" s="4">
        <v>0.03</v>
      </c>
      <c r="E8" s="4">
        <v>0.12</v>
      </c>
      <c r="F8" s="4"/>
      <c r="G8" s="2">
        <v>3440000000</v>
      </c>
      <c r="H8" s="2">
        <f>(G8+(G8*$C8))</f>
        <v>3233600000</v>
      </c>
      <c r="I8" s="2">
        <f>H8+(H8*$C$8)</f>
        <v>3039584000</v>
      </c>
      <c r="J8" s="2">
        <f>I8+(I8*$C$8)</f>
        <v>2857208960</v>
      </c>
      <c r="K8" s="2">
        <f>J8+(J8*$C$8)</f>
        <v>2685776422.4000001</v>
      </c>
      <c r="L8" s="2"/>
      <c r="M8" s="2">
        <f>G8+(G8*$D8)</f>
        <v>3543200000</v>
      </c>
      <c r="N8" s="2">
        <f t="shared" ref="N8:P13" si="0">M8+(M8*$D8)</f>
        <v>3649496000</v>
      </c>
      <c r="O8" s="2">
        <f t="shared" si="0"/>
        <v>3758980880</v>
      </c>
      <c r="P8" s="2">
        <f t="shared" si="0"/>
        <v>3871750306.4000001</v>
      </c>
      <c r="Q8" s="2"/>
      <c r="R8" s="2">
        <f>G8+(G8*$E8)</f>
        <v>3852800000</v>
      </c>
      <c r="S8" s="2">
        <f t="shared" ref="S8:U13" si="1">R8+(R8*$E8)</f>
        <v>4315136000</v>
      </c>
      <c r="T8" s="2">
        <f t="shared" si="1"/>
        <v>4832952320</v>
      </c>
      <c r="U8" s="2">
        <f t="shared" si="1"/>
        <v>5412906598.3999996</v>
      </c>
    </row>
    <row r="9" spans="1:1024">
      <c r="A9" s="1" t="s">
        <v>13</v>
      </c>
      <c r="B9" s="1" t="s">
        <v>14</v>
      </c>
      <c r="C9" s="4">
        <v>7.4999999999999997E-2</v>
      </c>
      <c r="D9" s="4">
        <v>0.15</v>
      </c>
      <c r="E9" s="4">
        <v>0.3</v>
      </c>
      <c r="F9" s="4"/>
      <c r="G9" s="2">
        <v>1860000000</v>
      </c>
      <c r="H9" s="2">
        <f t="shared" ref="H9:K11" si="2">G9+(G9*$C9)</f>
        <v>1999500000</v>
      </c>
      <c r="I9" s="2">
        <f t="shared" si="2"/>
        <v>2149462500</v>
      </c>
      <c r="J9" s="2">
        <f t="shared" si="2"/>
        <v>2310672187.5</v>
      </c>
      <c r="K9" s="2">
        <f t="shared" si="2"/>
        <v>2483972601.5625</v>
      </c>
      <c r="L9" s="2"/>
      <c r="M9" s="2">
        <f>G9+(G9*$D9)</f>
        <v>2139000000</v>
      </c>
      <c r="N9" s="2">
        <f t="shared" si="0"/>
        <v>2459850000</v>
      </c>
      <c r="O9" s="2">
        <f t="shared" si="0"/>
        <v>2828827500</v>
      </c>
      <c r="P9" s="2">
        <f t="shared" si="0"/>
        <v>3253151625</v>
      </c>
      <c r="Q9" s="2"/>
      <c r="R9" s="2">
        <f>G9+(G9*$E9)</f>
        <v>2418000000</v>
      </c>
      <c r="S9" s="2">
        <f t="shared" si="1"/>
        <v>3143400000</v>
      </c>
      <c r="T9" s="2">
        <f t="shared" si="1"/>
        <v>4086420000</v>
      </c>
      <c r="U9" s="2">
        <f t="shared" si="1"/>
        <v>5312346000</v>
      </c>
    </row>
    <row r="10" spans="1:1024" s="3" customFormat="1">
      <c r="A10" s="1" t="s">
        <v>15</v>
      </c>
      <c r="B10" s="1" t="s">
        <v>16</v>
      </c>
      <c r="C10" s="4">
        <v>0.82</v>
      </c>
      <c r="D10" s="4">
        <v>1.64</v>
      </c>
      <c r="E10" s="4">
        <v>3.28</v>
      </c>
      <c r="F10" s="4"/>
      <c r="G10" s="2">
        <v>100000000</v>
      </c>
      <c r="H10" s="2">
        <f t="shared" si="2"/>
        <v>182000000</v>
      </c>
      <c r="I10" s="2">
        <f t="shared" si="2"/>
        <v>331240000</v>
      </c>
      <c r="J10" s="2">
        <f t="shared" si="2"/>
        <v>602856800</v>
      </c>
      <c r="K10" s="2">
        <f t="shared" si="2"/>
        <v>1097199376</v>
      </c>
      <c r="L10" s="2"/>
      <c r="M10" s="2">
        <f>G10+(G10*$D10)</f>
        <v>264000000</v>
      </c>
      <c r="N10" s="2">
        <f t="shared" si="0"/>
        <v>696960000</v>
      </c>
      <c r="O10" s="2">
        <f t="shared" si="0"/>
        <v>1839974400</v>
      </c>
      <c r="P10" s="2">
        <f t="shared" si="0"/>
        <v>4857532416</v>
      </c>
      <c r="Q10" s="2"/>
      <c r="R10" s="2">
        <f>G10+(G10*$E10)</f>
        <v>428000000</v>
      </c>
      <c r="S10" s="2">
        <f t="shared" si="1"/>
        <v>1831840000</v>
      </c>
      <c r="T10" s="2">
        <f t="shared" si="1"/>
        <v>7840275200</v>
      </c>
      <c r="U10" s="2">
        <f t="shared" si="1"/>
        <v>33556377856</v>
      </c>
      <c r="AMI10" s="1"/>
      <c r="AMJ10" s="1"/>
    </row>
    <row r="11" spans="1:1024" s="3" customFormat="1">
      <c r="A11" s="1" t="s">
        <v>17</v>
      </c>
      <c r="B11" s="1" t="s">
        <v>18</v>
      </c>
      <c r="C11" s="4">
        <v>0.05</v>
      </c>
      <c r="D11" s="4">
        <v>0.1</v>
      </c>
      <c r="E11" s="4">
        <v>0.15</v>
      </c>
      <c r="F11" s="4"/>
      <c r="G11" s="2">
        <v>6890000</v>
      </c>
      <c r="H11" s="2">
        <f t="shared" si="2"/>
        <v>7234500</v>
      </c>
      <c r="I11" s="2">
        <f t="shared" si="2"/>
        <v>7596225</v>
      </c>
      <c r="J11" s="2">
        <f t="shared" si="2"/>
        <v>7976036.25</v>
      </c>
      <c r="K11" s="2">
        <f t="shared" si="2"/>
        <v>8374838.0625</v>
      </c>
      <c r="L11" s="2"/>
      <c r="M11" s="2">
        <f>G11+(G11*$D11)</f>
        <v>7579000</v>
      </c>
      <c r="N11" s="2">
        <f t="shared" si="0"/>
        <v>8336900</v>
      </c>
      <c r="O11" s="2">
        <f t="shared" si="0"/>
        <v>9170590</v>
      </c>
      <c r="P11" s="2">
        <f t="shared" si="0"/>
        <v>10087649</v>
      </c>
      <c r="Q11" s="2"/>
      <c r="R11" s="2">
        <f>G11+(G11*$E11)</f>
        <v>7923500</v>
      </c>
      <c r="S11" s="2">
        <f t="shared" si="1"/>
        <v>9112025</v>
      </c>
      <c r="T11" s="2">
        <f t="shared" si="1"/>
        <v>10478828.75</v>
      </c>
      <c r="U11" s="2">
        <f t="shared" si="1"/>
        <v>12050653.0625</v>
      </c>
      <c r="AMI11" s="1"/>
      <c r="AMJ11" s="1"/>
    </row>
    <row r="12" spans="1:1024" s="3" customFormat="1">
      <c r="A12" s="1" t="s">
        <v>19</v>
      </c>
      <c r="B12" s="1" t="s">
        <v>19</v>
      </c>
      <c r="C12" s="4">
        <v>0.12</v>
      </c>
      <c r="D12" s="4">
        <v>0.24</v>
      </c>
      <c r="E12" s="4">
        <v>0.48</v>
      </c>
      <c r="F12" s="4"/>
      <c r="G12" s="2">
        <v>0</v>
      </c>
      <c r="H12" s="2">
        <v>1575000</v>
      </c>
      <c r="I12" s="2">
        <f t="shared" ref="I12:K13" si="3">H12+(H12*$C12)</f>
        <v>1764000</v>
      </c>
      <c r="J12" s="2">
        <f t="shared" si="3"/>
        <v>1975680</v>
      </c>
      <c r="K12" s="2">
        <f t="shared" si="3"/>
        <v>2212761.6000000001</v>
      </c>
      <c r="L12" s="2"/>
      <c r="M12" s="2">
        <f>H12*2</f>
        <v>3150000</v>
      </c>
      <c r="N12" s="2">
        <f t="shared" si="0"/>
        <v>3906000</v>
      </c>
      <c r="O12" s="2">
        <f t="shared" si="0"/>
        <v>4843440</v>
      </c>
      <c r="P12" s="2">
        <f t="shared" si="0"/>
        <v>6005865.5999999996</v>
      </c>
      <c r="Q12" s="2"/>
      <c r="R12" s="2">
        <f>M12*2</f>
        <v>6300000</v>
      </c>
      <c r="S12" s="2">
        <f t="shared" si="1"/>
        <v>9324000</v>
      </c>
      <c r="T12" s="2">
        <f t="shared" si="1"/>
        <v>13799520</v>
      </c>
      <c r="U12" s="2">
        <f t="shared" si="1"/>
        <v>20423289.600000001</v>
      </c>
      <c r="AMI12" s="1"/>
      <c r="AMJ12" s="1"/>
    </row>
    <row r="13" spans="1:1024" s="3" customFormat="1">
      <c r="A13" s="1" t="s">
        <v>20</v>
      </c>
      <c r="B13" s="1" t="s">
        <v>18</v>
      </c>
      <c r="C13" s="4">
        <v>0</v>
      </c>
      <c r="D13" s="4">
        <v>0.1</v>
      </c>
      <c r="E13" s="4">
        <v>0.4</v>
      </c>
      <c r="F13" s="4"/>
      <c r="G13" s="2">
        <f>23000000*15</f>
        <v>345000000</v>
      </c>
      <c r="H13" s="2">
        <f>G13+(G13*$C13)</f>
        <v>345000000</v>
      </c>
      <c r="I13" s="2">
        <f t="shared" si="3"/>
        <v>345000000</v>
      </c>
      <c r="J13" s="2">
        <f t="shared" si="3"/>
        <v>345000000</v>
      </c>
      <c r="K13" s="2">
        <f t="shared" si="3"/>
        <v>345000000</v>
      </c>
      <c r="L13" s="2"/>
      <c r="M13" s="2">
        <f>G13+(G13*$D13)</f>
        <v>379500000</v>
      </c>
      <c r="N13" s="2">
        <f t="shared" si="0"/>
        <v>417450000</v>
      </c>
      <c r="O13" s="2">
        <f t="shared" si="0"/>
        <v>459195000</v>
      </c>
      <c r="P13" s="2">
        <f t="shared" si="0"/>
        <v>505114500</v>
      </c>
      <c r="Q13" s="2"/>
      <c r="R13" s="2">
        <f>G13+(G13*$E13)</f>
        <v>483000000</v>
      </c>
      <c r="S13" s="2">
        <f t="shared" si="1"/>
        <v>676200000</v>
      </c>
      <c r="T13" s="2">
        <f t="shared" si="1"/>
        <v>946680000</v>
      </c>
      <c r="U13" s="2">
        <f t="shared" si="1"/>
        <v>1325352000</v>
      </c>
      <c r="AMI13" s="1"/>
      <c r="AMJ13" s="1"/>
    </row>
    <row r="14" spans="1:1024" s="3" customFormat="1">
      <c r="A14" s="1"/>
      <c r="B14" s="1"/>
      <c r="C14" s="4"/>
      <c r="D14" s="4"/>
      <c r="E14" s="4"/>
      <c r="F14" s="4"/>
      <c r="G14" s="2"/>
      <c r="H14" s="2"/>
      <c r="I14" s="2"/>
      <c r="J14" s="2"/>
      <c r="K14" s="2"/>
      <c r="L14" s="2"/>
      <c r="M14" s="2"/>
      <c r="N14" s="2"/>
      <c r="O14" s="2"/>
      <c r="P14" s="2"/>
      <c r="Q14" s="2"/>
      <c r="R14" s="2"/>
      <c r="S14" s="2"/>
      <c r="T14" s="2"/>
      <c r="U14" s="2"/>
      <c r="AMI14" s="1"/>
      <c r="AMJ14" s="1"/>
    </row>
    <row r="15" spans="1:1024" s="3" customFormat="1">
      <c r="E15" s="6" t="s">
        <v>21</v>
      </c>
      <c r="F15" s="6"/>
      <c r="G15" s="7">
        <f>SUM(G8:G13)</f>
        <v>5751890000</v>
      </c>
      <c r="H15" s="7">
        <f>SUM(H8:H13)</f>
        <v>5768909500</v>
      </c>
      <c r="I15" s="7">
        <f>SUM(I8:I13)</f>
        <v>5874646725</v>
      </c>
      <c r="J15" s="7">
        <f>SUM(J8:J13)</f>
        <v>6125689663.75</v>
      </c>
      <c r="K15" s="7">
        <f>SUM(K8:K13)</f>
        <v>6622535999.625</v>
      </c>
      <c r="L15" s="7"/>
      <c r="M15" s="7">
        <f>SUM(M8:M13)</f>
        <v>6336429000</v>
      </c>
      <c r="N15" s="7">
        <f>SUM(N8:N13)</f>
        <v>7235998900</v>
      </c>
      <c r="O15" s="7">
        <f>SUM(O8:O13)</f>
        <v>8900991810</v>
      </c>
      <c r="P15" s="7">
        <f>SUM(P8:P13)</f>
        <v>12503642362</v>
      </c>
      <c r="Q15" s="7"/>
      <c r="R15" s="7">
        <f>SUM(R8:R13)</f>
        <v>7196023500</v>
      </c>
      <c r="S15" s="7">
        <f>SUM(S8:S13)</f>
        <v>9985012025</v>
      </c>
      <c r="T15" s="7">
        <f>SUM(T8:T13)</f>
        <v>17730605868.75</v>
      </c>
      <c r="U15" s="7">
        <f>SUM(U8:U13)</f>
        <v>45639456397.0625</v>
      </c>
      <c r="AMI15" s="1"/>
      <c r="AMJ15" s="1"/>
    </row>
    <row r="16" spans="1:1024" s="3" customFormat="1">
      <c r="E16" s="6"/>
      <c r="F16" s="6"/>
      <c r="G16" s="7"/>
      <c r="H16" s="7"/>
      <c r="I16" s="7"/>
      <c r="J16" s="7"/>
      <c r="K16" s="7"/>
      <c r="L16" s="7"/>
      <c r="M16" s="7"/>
      <c r="N16" s="7"/>
      <c r="O16" s="7"/>
      <c r="P16" s="7"/>
      <c r="Q16" s="7"/>
      <c r="R16" s="7"/>
      <c r="S16" s="7"/>
      <c r="T16" s="7"/>
      <c r="U16" s="7"/>
      <c r="AMI16" s="1"/>
      <c r="AMJ16" s="1"/>
    </row>
    <row r="17" spans="1:1024" s="3" customFormat="1" ht="12.75">
      <c r="E17" s="6"/>
      <c r="F17" s="6"/>
      <c r="G17" s="7" t="s">
        <v>22</v>
      </c>
      <c r="H17" s="7"/>
      <c r="I17" s="7"/>
      <c r="J17" s="7"/>
      <c r="K17" s="7"/>
      <c r="L17" s="7"/>
      <c r="M17" s="7"/>
      <c r="N17" s="7"/>
      <c r="O17" s="7"/>
      <c r="P17" s="7"/>
      <c r="Q17" s="7"/>
      <c r="R17" s="7"/>
      <c r="S17" s="7"/>
      <c r="T17" s="7"/>
      <c r="U17" s="7"/>
      <c r="AMI17" s="1"/>
      <c r="AMJ17" s="1"/>
    </row>
    <row r="18" spans="1:1024" s="3" customFormat="1">
      <c r="D18" s="1"/>
      <c r="E18" s="6"/>
      <c r="G18" s="3">
        <v>2021</v>
      </c>
      <c r="H18" s="3">
        <v>2022</v>
      </c>
      <c r="I18" s="3">
        <v>2023</v>
      </c>
      <c r="J18" s="3">
        <v>2024</v>
      </c>
      <c r="K18" s="3">
        <v>2025</v>
      </c>
      <c r="M18" s="3">
        <v>2022</v>
      </c>
      <c r="N18" s="3">
        <v>2023</v>
      </c>
      <c r="O18" s="3">
        <v>2024</v>
      </c>
      <c r="P18" s="3">
        <v>2025</v>
      </c>
      <c r="R18" s="3">
        <v>2022</v>
      </c>
      <c r="S18" s="3">
        <v>2023</v>
      </c>
      <c r="T18" s="3">
        <v>2024</v>
      </c>
      <c r="U18" s="3">
        <v>2025</v>
      </c>
      <c r="AMI18" s="1"/>
      <c r="AMJ18" s="1"/>
    </row>
    <row r="19" spans="1:1024">
      <c r="A19" s="3"/>
      <c r="B19" s="3"/>
      <c r="C19" s="3"/>
      <c r="D19" s="8" t="s">
        <v>23</v>
      </c>
      <c r="E19" s="6" t="s">
        <v>12</v>
      </c>
      <c r="F19" s="3"/>
      <c r="G19" s="2">
        <f>G8</f>
        <v>3440000000</v>
      </c>
      <c r="H19" s="2">
        <f>(H8)/((1+$B$21)^COUNT($H8:H8))</f>
        <v>2939636363.6363635</v>
      </c>
      <c r="I19" s="2">
        <f>(I8)/((1+$B$21)^COUNT($H8:I8))</f>
        <v>2512052892.5619831</v>
      </c>
      <c r="J19" s="2">
        <f>(J8)/((1+$B$21)^COUNT($H8:J8))</f>
        <v>2146663380.9166033</v>
      </c>
      <c r="K19" s="2">
        <f>(K8)/((1+$B$21)^COUNT($H8:K8))</f>
        <v>1834421434.6014612</v>
      </c>
      <c r="L19" s="2"/>
      <c r="M19" s="2">
        <f>M8/((1+$B$21)^COUNT($M8:M8))</f>
        <v>3221090909.090909</v>
      </c>
      <c r="N19" s="2">
        <f>N8/((1+$B$21)^COUNT($M8:N8))</f>
        <v>3016112396.6942143</v>
      </c>
      <c r="O19" s="2">
        <f>O8/((1+$B$21)^COUNT($M8:O8))</f>
        <v>2824177971.4500365</v>
      </c>
      <c r="P19" s="2">
        <f>P8/((1+$B$21)^COUNT($M8:P8))</f>
        <v>2644457555.0850344</v>
      </c>
      <c r="Q19" s="2"/>
      <c r="R19" s="2">
        <f>R8/((1+$B$21)^COUNT($R8:R8))</f>
        <v>3502545454.545454</v>
      </c>
      <c r="S19" s="2">
        <f>S8/((1+$B$21)^COUNT($R8:S8))</f>
        <v>3566228099.173553</v>
      </c>
      <c r="T19" s="2">
        <f>T8/((1+$B$21)^COUNT($R8:T8))</f>
        <v>3631068610.0676174</v>
      </c>
      <c r="U19" s="2">
        <f>U8/((1+$B$21)^COUNT($R8:U8))</f>
        <v>3697088039.3415737</v>
      </c>
    </row>
    <row r="20" spans="1:1024">
      <c r="A20" s="3"/>
      <c r="B20" s="3"/>
      <c r="C20" s="3"/>
      <c r="D20" s="3"/>
      <c r="E20" s="6" t="s">
        <v>24</v>
      </c>
      <c r="F20" s="3"/>
      <c r="G20" s="2">
        <f>G9</f>
        <v>1860000000</v>
      </c>
      <c r="H20" s="2">
        <f>((H9)/((1+$B$21)^(COUNT($H$9:H9))))</f>
        <v>1817727272.7272725</v>
      </c>
      <c r="I20" s="2">
        <f>((I9)/((1+$B$21)^(COUNT($H$9:I9))))</f>
        <v>1776415289.2561982</v>
      </c>
      <c r="J20" s="2">
        <f>((J9)/((1+$B$21)^(COUNT($H$9:J9))))</f>
        <v>1736042214.500375</v>
      </c>
      <c r="K20" s="2">
        <f>((K9)/((1+$B$21)^(COUNT($H$9:K9))))</f>
        <v>1696586709.6253667</v>
      </c>
      <c r="L20" s="2"/>
      <c r="M20" s="2">
        <f>M9/((1+$B$21)^(COUNT($M$9:M9)))</f>
        <v>1944545454.5454545</v>
      </c>
      <c r="N20" s="2">
        <f>N9/((1+$B$21)^(COUNT($M$9:N9)))</f>
        <v>2032933884.2975204</v>
      </c>
      <c r="O20" s="2">
        <f>O9/((1+$B$21)^(COUNT($M$9:O9)))</f>
        <v>2125339969.9474072</v>
      </c>
      <c r="P20" s="2">
        <f>P9/((1+$B$21)^(COUNT($M$9:P9)))</f>
        <v>2221946332.2177439</v>
      </c>
      <c r="Q20" s="2"/>
      <c r="R20" s="2">
        <f>R9/((1+$B$21)^COUNT($R9:R9))</f>
        <v>2198181818.181818</v>
      </c>
      <c r="S20" s="2">
        <f>S9/((1+$B$21)^COUNT($R9:S9))</f>
        <v>2597851239.6694212</v>
      </c>
      <c r="T20" s="2">
        <f>T9/((1+$B$21)^COUNT($R9:T9))</f>
        <v>3070187828.7002244</v>
      </c>
      <c r="U20" s="2">
        <f>U9/((1+$B$21)^COUNT($R9:U9))</f>
        <v>3628403797.554811</v>
      </c>
    </row>
    <row r="21" spans="1:1024">
      <c r="A21" s="9" t="s">
        <v>25</v>
      </c>
      <c r="B21" s="4">
        <v>0.1</v>
      </c>
      <c r="C21" s="3"/>
      <c r="D21" s="3"/>
      <c r="E21" s="6" t="s">
        <v>16</v>
      </c>
      <c r="F21" s="3"/>
      <c r="G21" s="2">
        <f>G10</f>
        <v>100000000</v>
      </c>
      <c r="H21" s="2">
        <f>(H10)/((1+$B$21)^COUNT($H$10:H10))</f>
        <v>165454545.45454544</v>
      </c>
      <c r="I21" s="2">
        <f>(I10)/((1+$B$21)^COUNT($H$10:I10))</f>
        <v>273752066.11570245</v>
      </c>
      <c r="J21" s="2">
        <f>(J10)/((1+$B$21)^COUNT($H$10:J10))</f>
        <v>452935236.66416216</v>
      </c>
      <c r="K21" s="2">
        <f>(K10)/((1+$B$21)^COUNT($H$10:K10))</f>
        <v>749401937.02615917</v>
      </c>
      <c r="L21" s="2"/>
      <c r="M21" s="2">
        <f>M10/((1+$B$21)^COUNT($M$10:M10))</f>
        <v>239999999.99999997</v>
      </c>
      <c r="N21" s="2">
        <f>N10/((1+$B$21)^COUNT($M$10:N10))</f>
        <v>575999999.99999988</v>
      </c>
      <c r="O21" s="2">
        <f>O10/((1+$B$21)^COUNT($M$10:O10))</f>
        <v>1382399999.9999995</v>
      </c>
      <c r="P21" s="2">
        <f>P10/((1+$B$21)^COUNT($M$10:P10))</f>
        <v>3317759999.999999</v>
      </c>
      <c r="Q21" s="2"/>
      <c r="R21" s="2">
        <f>R10/((1+$B$21)^COUNT($R10:R10))</f>
        <v>389090909.09090906</v>
      </c>
      <c r="S21" s="2">
        <f>S10/((1+$B$21)^COUNT($R10:S10))</f>
        <v>1513917355.3719006</v>
      </c>
      <c r="T21" s="2">
        <f>T10/((1+$B$21)^COUNT($R10:T10))</f>
        <v>5890514800.901576</v>
      </c>
      <c r="U21" s="2">
        <f>U10/((1+$B$21)^COUNT($R10:U10))</f>
        <v>22919457588.962498</v>
      </c>
    </row>
    <row r="22" spans="1:1024">
      <c r="A22" s="9" t="s">
        <v>26</v>
      </c>
      <c r="B22" s="10">
        <v>76490000</v>
      </c>
      <c r="C22" s="3"/>
      <c r="D22" s="3"/>
      <c r="E22" s="6" t="s">
        <v>19</v>
      </c>
      <c r="F22" s="3"/>
      <c r="G22" s="2">
        <f>G12</f>
        <v>0</v>
      </c>
      <c r="H22" s="2">
        <f>(H12)/((1+$B$21)^COUNT($H$12:H12))</f>
        <v>1431818.1818181816</v>
      </c>
      <c r="I22" s="2">
        <f>(I12)/((1+$B$21)^COUNT($H$12:I12))</f>
        <v>1457851.2396694212</v>
      </c>
      <c r="J22" s="2">
        <f>(J12)/((1+$B$21)^COUNT($H$12:J12))</f>
        <v>1484357.6258452288</v>
      </c>
      <c r="K22" s="2">
        <f>(K12)/((1+$B$21)^COUNT($H$12:K12))</f>
        <v>1511345.9463151421</v>
      </c>
      <c r="L22" s="2"/>
      <c r="M22" s="2">
        <f>M12/((1+$B$21)^COUNT($M$12:M12))</f>
        <v>2863636.3636363633</v>
      </c>
      <c r="N22" s="2">
        <f>N12/((1+$B$21)^COUNT($M$12:N12))</f>
        <v>3228099.1735537187</v>
      </c>
      <c r="O22" s="2">
        <f>O12/((1+$B$21)^COUNT($M$12:O12))</f>
        <v>3638948.1592787369</v>
      </c>
      <c r="P22" s="2">
        <f>P12/((1+$B$21)^COUNT($M$12:P12))</f>
        <v>4102087.015914212</v>
      </c>
      <c r="Q22" s="2"/>
      <c r="R22" s="2">
        <f>R12/((1+$B$21)^COUNT($R12:R12))</f>
        <v>5727272.7272727266</v>
      </c>
      <c r="S22" s="2">
        <f>S12/((1+$B$21)^COUNT($R12:S12))</f>
        <v>7705785.1239669407</v>
      </c>
      <c r="T22" s="2">
        <f>T12/((1+$B$21)^COUNT($R12:T12))</f>
        <v>10367783.621337337</v>
      </c>
      <c r="U22" s="2">
        <f>U12/((1+$B$21)^COUNT($R12:U12))</f>
        <v>13949381.599617509</v>
      </c>
    </row>
    <row r="23" spans="1:1024">
      <c r="A23" s="9" t="s">
        <v>27</v>
      </c>
      <c r="B23" s="5">
        <v>202.1</v>
      </c>
      <c r="D23" s="3"/>
      <c r="E23" s="6" t="s">
        <v>18</v>
      </c>
      <c r="F23" s="3"/>
      <c r="G23" s="2">
        <f>SUM(G11+G13)</f>
        <v>351890000</v>
      </c>
      <c r="H23" s="2">
        <f>(SUM(H11+H13))/((1+$B$21)^COUNT($H$11:H11))</f>
        <v>320213181.81818181</v>
      </c>
      <c r="I23" s="2">
        <f>(SUM(I11+I13))/((1+$B$21)^COUNT($H$11:I11))</f>
        <v>291401838.84297514</v>
      </c>
      <c r="J23" s="2">
        <f>(SUM(J11+J13))/((1+$B$21)^COUNT($H$11:J11))</f>
        <v>265196120.39819676</v>
      </c>
      <c r="K23" s="2">
        <f>(SUM(K11+K13))/((1+$B$21)^COUNT($H$11:K11))</f>
        <v>241359769.18414035</v>
      </c>
      <c r="L23" s="2"/>
      <c r="M23" s="2">
        <f>SUM(M11+M13)/((1+$B$21)^COUNT($M$11:M11))</f>
        <v>351890000</v>
      </c>
      <c r="N23" s="2">
        <f>SUM(N11+N13)/((1+$B$21)^COUNT($M$11:N11))</f>
        <v>351889999.99999994</v>
      </c>
      <c r="O23" s="2">
        <f>SUM(O11+O13)/((1+$B$21)^COUNT($M$11:O11))</f>
        <v>351889999.99999988</v>
      </c>
      <c r="P23" s="2">
        <f>SUM(P11+P13)/((1+$B$21)^COUNT($M$11:P11))</f>
        <v>351889999.99999988</v>
      </c>
      <c r="Q23" s="2"/>
      <c r="R23" s="2">
        <f>SUM(R11+R13)/((1+$B$21)^COUNT($R11:R11))</f>
        <v>446294090.90909088</v>
      </c>
      <c r="S23" s="2">
        <f>SUM(S11+S13)/((1+$B$21)^COUNT($R11:S11))</f>
        <v>566373574.38016522</v>
      </c>
      <c r="T23" s="2">
        <f>SUM(T11+T13)/((1+$B$21)^COUNT($R11:T11))</f>
        <v>719127594.85349345</v>
      </c>
      <c r="U23" s="2">
        <f>SUM(U11+U13)/((1+$B$21)^COUNT($R11:U11))</f>
        <v>913464007.28263068</v>
      </c>
    </row>
    <row r="24" spans="1:1024">
      <c r="A24" s="9"/>
      <c r="E24" s="6" t="s">
        <v>28</v>
      </c>
      <c r="G24" s="7">
        <f>SUM(G19:G23)</f>
        <v>5751890000</v>
      </c>
      <c r="H24" s="7">
        <f>SUM(H19:H23)</f>
        <v>5244463181.818181</v>
      </c>
      <c r="I24" s="7">
        <f>SUM(I19:I23)</f>
        <v>4855079938.0165291</v>
      </c>
      <c r="J24" s="7">
        <f>SUM(J19:J23)</f>
        <v>4602321310.1051826</v>
      </c>
      <c r="K24" s="7">
        <f>SUM(K19:K23)</f>
        <v>4523281196.3834429</v>
      </c>
      <c r="L24" s="7"/>
      <c r="M24" s="7">
        <f>SUM(M19:M23)</f>
        <v>5760390000</v>
      </c>
      <c r="N24" s="7">
        <f>SUM(N19:N23)</f>
        <v>5980164380.165288</v>
      </c>
      <c r="O24" s="7">
        <f>SUM(O19:O23)</f>
        <v>6687446889.5567226</v>
      </c>
      <c r="P24" s="7">
        <f>SUM(P19:P23)</f>
        <v>8540155974.3186913</v>
      </c>
      <c r="Q24" s="7"/>
      <c r="R24" s="7">
        <f>SUM(R19:R23)</f>
        <v>6541839545.454545</v>
      </c>
      <c r="S24" s="7">
        <f>SUM(S19:S23)</f>
        <v>8252076053.7190065</v>
      </c>
      <c r="T24" s="7">
        <f>SUM(T19:T23)</f>
        <v>13321266618.144249</v>
      </c>
      <c r="U24" s="7">
        <f>SUM(U19:U23)</f>
        <v>31172362814.741131</v>
      </c>
    </row>
    <row r="25" spans="1:1024">
      <c r="G25" s="7"/>
      <c r="H25" s="7"/>
      <c r="I25" s="7"/>
      <c r="J25" s="7"/>
      <c r="K25" s="7"/>
      <c r="L25" s="7"/>
      <c r="M25" s="7"/>
      <c r="N25" s="7"/>
      <c r="O25" s="7"/>
      <c r="P25" s="7"/>
      <c r="Q25" s="7"/>
      <c r="R25" s="7"/>
      <c r="S25" s="7"/>
      <c r="T25" s="7"/>
      <c r="U25" s="7"/>
    </row>
    <row r="26" spans="1:1024">
      <c r="E26" s="6" t="s">
        <v>29</v>
      </c>
      <c r="G26" s="11">
        <f>($B$22*$B$23)/SUM(G19:G23)</f>
        <v>2.6875738235606037</v>
      </c>
      <c r="H26" s="11">
        <f>($B$22*$B$23)/SUM(H19:H23)</f>
        <v>2.9476094052090787</v>
      </c>
      <c r="I26" s="11">
        <f>($B$22*$B$23)/SUM(I19:I23)</f>
        <v>3.184011220691743</v>
      </c>
      <c r="J26" s="11">
        <f>($B$22*$B$23)/SUM(J19:J23)</f>
        <v>3.3588765230402187</v>
      </c>
      <c r="K26" s="11">
        <f>($B$22*$B$23)/SUM(K19:K23)</f>
        <v>3.4175697527626263</v>
      </c>
      <c r="L26" s="11"/>
      <c r="M26" s="11">
        <f>($B$22*$B$23)/SUM(M19:M23)</f>
        <v>2.683608054315767</v>
      </c>
      <c r="N26" s="11">
        <f>($B$22*$B$23)/SUM(N19:N23)</f>
        <v>2.5849839598510722</v>
      </c>
      <c r="O26" s="11">
        <f>($B$22*$B$23)/SUM(O19:O23)</f>
        <v>2.3115890496477163</v>
      </c>
      <c r="P26" s="11">
        <f>($B$22*$B$23)/SUM(P19:P23)</f>
        <v>1.8101108511935866</v>
      </c>
      <c r="Q26" s="11"/>
      <c r="R26" s="11">
        <f>($B$22*$B$23)/SUM(R19:R23)</f>
        <v>2.3630400734516779</v>
      </c>
      <c r="S26" s="11">
        <f>($B$22*$B$23)/SUM(S19:S23)</f>
        <v>1.8733018090681772</v>
      </c>
      <c r="T26" s="11">
        <f>($B$22*$B$23)/SUM(T19:T23)</f>
        <v>1.1604473841056941</v>
      </c>
      <c r="U26" s="11">
        <f>($B$22*$B$23)/SUM(U19:U23)</f>
        <v>0.49590815723117893</v>
      </c>
    </row>
    <row r="27" spans="1:1024">
      <c r="H27" s="12"/>
      <c r="I27" s="12"/>
      <c r="J27" s="12"/>
      <c r="K27" s="12"/>
      <c r="L27" s="12"/>
      <c r="M27" s="12"/>
      <c r="N27" s="12"/>
      <c r="O27" s="12"/>
      <c r="P27" s="12"/>
      <c r="Q27" s="12"/>
      <c r="R27" s="12"/>
      <c r="S27" s="12"/>
      <c r="T27" s="12"/>
      <c r="U27" s="12"/>
    </row>
    <row r="28" spans="1:1024">
      <c r="A28" s="3" t="s">
        <v>30</v>
      </c>
    </row>
    <row r="29" spans="1:1024">
      <c r="B29" s="3" t="s">
        <v>7</v>
      </c>
      <c r="C29" s="3" t="s">
        <v>29</v>
      </c>
      <c r="G29" s="3">
        <v>2021</v>
      </c>
      <c r="H29" s="3">
        <v>2022</v>
      </c>
      <c r="I29" s="3">
        <v>2023</v>
      </c>
      <c r="J29" s="3">
        <v>2024</v>
      </c>
      <c r="K29" s="3">
        <v>2025</v>
      </c>
      <c r="L29" s="3"/>
      <c r="M29" s="3">
        <v>2022</v>
      </c>
      <c r="N29" s="3">
        <v>2023</v>
      </c>
      <c r="O29" s="3">
        <v>2024</v>
      </c>
      <c r="P29" s="3">
        <v>2025</v>
      </c>
      <c r="Q29" s="3"/>
      <c r="R29" s="3">
        <v>2022</v>
      </c>
      <c r="S29" s="3">
        <v>2023</v>
      </c>
      <c r="T29" s="3">
        <v>2024</v>
      </c>
      <c r="U29" s="3">
        <v>2025</v>
      </c>
    </row>
    <row r="30" spans="1:1024">
      <c r="B30" s="1" t="s">
        <v>12</v>
      </c>
      <c r="C30" s="1">
        <v>0.95</v>
      </c>
      <c r="G30" s="5">
        <f>(G$19/$B$22)*$C30</f>
        <v>42.72453915544515</v>
      </c>
      <c r="H30" s="5">
        <f>(H$19/$B$22)*$C30</f>
        <v>36.510060732834951</v>
      </c>
      <c r="I30" s="5">
        <f>(I$19/$B$22)*$C30</f>
        <v>31.199506444422589</v>
      </c>
      <c r="J30" s="5">
        <f>(J$19/$B$22)*$C30</f>
        <v>26.661396416142935</v>
      </c>
      <c r="K30" s="5">
        <f>(K$19/$B$22)*$C30</f>
        <v>22.783375119249417</v>
      </c>
      <c r="L30" s="5"/>
      <c r="M30" s="5">
        <f>(M$19/$B$22)*$C30</f>
        <v>40.005704845553183</v>
      </c>
      <c r="N30" s="5">
        <f>(N$19/$B$22)*$C30</f>
        <v>37.459887264472528</v>
      </c>
      <c r="O30" s="5">
        <f>(O$19/$B$22)*$C30</f>
        <v>35.076076256733359</v>
      </c>
      <c r="P30" s="5">
        <f>(P$19/$B$22)*$C30</f>
        <v>32.843962313123058</v>
      </c>
      <c r="Q30" s="5"/>
      <c r="R30" s="5">
        <f>(R$19/$B$22)*$C30</f>
        <v>43.501348958271421</v>
      </c>
      <c r="S30" s="5">
        <f>(S$19/$B$22)*$C30</f>
        <v>44.292282575694536</v>
      </c>
      <c r="T30" s="5">
        <f>(T$19/$B$22)*$C30</f>
        <v>45.097596804343524</v>
      </c>
      <c r="U30" s="5">
        <f>(U$19/$B$22)*$C30</f>
        <v>45.917553109877041</v>
      </c>
    </row>
    <row r="31" spans="1:1024" s="3" customFormat="1">
      <c r="A31" s="1"/>
      <c r="B31" s="1" t="s">
        <v>14</v>
      </c>
      <c r="C31" s="1">
        <v>4.05</v>
      </c>
      <c r="D31" s="1"/>
      <c r="E31" s="1"/>
      <c r="F31" s="1"/>
      <c r="G31" s="5">
        <f>(G$20/$B$22)*$C31</f>
        <v>98.483461890443195</v>
      </c>
      <c r="H31" s="5">
        <f>(H$20/$B$22)*$C31</f>
        <v>96.245201392933112</v>
      </c>
      <c r="I31" s="5">
        <f>(I$20/$B$22)*$C31</f>
        <v>94.05781045218464</v>
      </c>
      <c r="J31" s="5">
        <f>(J$20/$B$22)*$C31</f>
        <v>91.920132941907681</v>
      </c>
      <c r="K31" s="5">
        <f>(K$20/$B$22)*$C31</f>
        <v>89.831039011409786</v>
      </c>
      <c r="L31" s="5"/>
      <c r="M31" s="5">
        <f>(M$20/$B$22)*$C31</f>
        <v>102.95998288546333</v>
      </c>
      <c r="N31" s="5">
        <f>(N$20/$B$22)*$C31</f>
        <v>107.63998210752983</v>
      </c>
      <c r="O31" s="5">
        <f>(O$20/$B$22)*$C31</f>
        <v>112.532708566963</v>
      </c>
      <c r="P31" s="5">
        <f>(P$20/$B$22)*$C31</f>
        <v>117.64783168364312</v>
      </c>
      <c r="Q31" s="5"/>
      <c r="R31" s="5">
        <f>(R$20/$B$22)*$C31</f>
        <v>116.38954587052376</v>
      </c>
      <c r="S31" s="5">
        <f>(S$20/$B$22)*$C31</f>
        <v>137.55128148334626</v>
      </c>
      <c r="T31" s="5">
        <f>(T$20/$B$22)*$C31</f>
        <v>162.56060538940918</v>
      </c>
      <c r="U31" s="5">
        <f>(U$20/$B$22)*$C31</f>
        <v>192.11707909657451</v>
      </c>
      <c r="AMI31" s="1"/>
      <c r="AMJ31" s="1"/>
    </row>
    <row r="32" spans="1:1024">
      <c r="B32" s="1" t="s">
        <v>16</v>
      </c>
      <c r="C32" s="1">
        <v>41.5</v>
      </c>
      <c r="G32" s="5">
        <f>(G$21/$B$22)*$C32</f>
        <v>54.255458229833962</v>
      </c>
      <c r="H32" s="5">
        <f>(H$21/$B$22)*$C32</f>
        <v>89.76812179845254</v>
      </c>
      <c r="I32" s="5">
        <f>(I$21/$B$22)*$C32</f>
        <v>148.5254378847124</v>
      </c>
      <c r="J32" s="5">
        <f>(J$21/$B$22)*$C32</f>
        <v>245.7420881365241</v>
      </c>
      <c r="K32" s="5">
        <f>(K$21/$B$22)*$C32</f>
        <v>406.59145491679442</v>
      </c>
      <c r="L32" s="5"/>
      <c r="M32" s="5">
        <f>(M$21/$B$22)*$C32</f>
        <v>130.2130997516015</v>
      </c>
      <c r="N32" s="5">
        <f>(N$21/$B$22)*$C32</f>
        <v>312.51143940384361</v>
      </c>
      <c r="O32" s="5">
        <f>(O$21/$B$22)*$C32</f>
        <v>750.02745456922446</v>
      </c>
      <c r="P32" s="5">
        <f>(P$21/$B$22)*$C32</f>
        <v>1800.065890966139</v>
      </c>
      <c r="Q32" s="5"/>
      <c r="R32" s="5">
        <f>(R$21/$B$22)*$C32</f>
        <v>211.1030556578994</v>
      </c>
      <c r="S32" s="5">
        <f>(S$21/$B$22)*$C32</f>
        <v>821.38279837800849</v>
      </c>
      <c r="T32" s="5">
        <f>(T$21/$B$22)*$C32</f>
        <v>3195.925797325342</v>
      </c>
      <c r="U32" s="5">
        <f>(U$21/$B$22)*$C32</f>
        <v>12435.056738684058</v>
      </c>
    </row>
    <row r="33" spans="1:21">
      <c r="B33" s="1" t="s">
        <v>19</v>
      </c>
      <c r="C33" s="1">
        <v>36.08</v>
      </c>
      <c r="G33" s="5">
        <f>(G$22/$B$22)*$C33</f>
        <v>0</v>
      </c>
      <c r="H33" s="5">
        <f>(H$22/$B$22)*$C33</f>
        <v>0.67538240292848728</v>
      </c>
      <c r="I33" s="5">
        <f>(I$22/$B$22)*$C33</f>
        <v>0.68766208298173248</v>
      </c>
      <c r="J33" s="5">
        <f>(J$22/$B$22)*$C33</f>
        <v>0.7001650299450366</v>
      </c>
      <c r="K33" s="5">
        <f>(K$22/$B$22)*$C33</f>
        <v>0.71289530321676453</v>
      </c>
      <c r="L33" s="2"/>
      <c r="M33" s="5">
        <f>(M$22/$B$22)*$C33</f>
        <v>1.3507648058569746</v>
      </c>
      <c r="N33" s="5">
        <f>(N$22/$B$22)*$C33</f>
        <v>1.5226803266024078</v>
      </c>
      <c r="O33" s="5">
        <f>(O$22/$B$22)*$C33</f>
        <v>1.7164760045336229</v>
      </c>
      <c r="P33" s="5">
        <f>(P$22/$B$22)*$C33</f>
        <v>1.9349365869288111</v>
      </c>
      <c r="Q33" s="2"/>
      <c r="R33" s="5">
        <f>(R$22/$B$22)*$C33</f>
        <v>2.7015296117139491</v>
      </c>
      <c r="S33" s="5">
        <f>(S$22/$B$22)*$C33</f>
        <v>3.6347852957605857</v>
      </c>
      <c r="T33" s="5">
        <f>(T$22/$B$22)*$C33</f>
        <v>4.8904383979324244</v>
      </c>
      <c r="U33" s="5">
        <f>(U$22/$B$22)*$C33</f>
        <v>6.5798625717636252</v>
      </c>
    </row>
    <row r="34" spans="1:21">
      <c r="B34" s="1" t="s">
        <v>18</v>
      </c>
      <c r="C34" s="1">
        <v>8.5</v>
      </c>
      <c r="G34" s="5">
        <f>(G$23/$B$22)*$C34</f>
        <v>39.104000522944176</v>
      </c>
      <c r="H34" s="5">
        <f>(H$23/$B$22)*$C34</f>
        <v>35.583893913642903</v>
      </c>
      <c r="I34" s="5">
        <f>(I$23/$B$22)*$C34</f>
        <v>32.382215062953179</v>
      </c>
      <c r="J34" s="5">
        <f>(J$23/$B$22)*$C34</f>
        <v>29.470087898871387</v>
      </c>
      <c r="K34" s="5">
        <f>(K$23/$B$22)*$C34</f>
        <v>26.821258178391854</v>
      </c>
      <c r="L34" s="5"/>
      <c r="M34" s="5">
        <f>(M$23/$B$22)*$C34</f>
        <v>39.104000522944176</v>
      </c>
      <c r="N34" s="5">
        <f>(N$23/$B$22)*$C34</f>
        <v>39.104000522944169</v>
      </c>
      <c r="O34" s="5">
        <f>(O$23/$B$22)*$C34</f>
        <v>39.104000522944162</v>
      </c>
      <c r="P34" s="5">
        <f>(P$23/$B$22)*$C34</f>
        <v>39.104000522944162</v>
      </c>
      <c r="Q34" s="5"/>
      <c r="R34" s="5">
        <f>(R$23/$B$22)*$C34</f>
        <v>49.594715292551605</v>
      </c>
      <c r="S34" s="5">
        <f>(S$23/$B$22)*$C34</f>
        <v>62.938624424518295</v>
      </c>
      <c r="T34" s="5">
        <f>(T$23/$B$22)*$C34</f>
        <v>79.91351230559151</v>
      </c>
      <c r="U34" s="5">
        <f>(U$23/$B$22)*$C34</f>
        <v>101.50926999480143</v>
      </c>
    </row>
    <row r="35" spans="1:21">
      <c r="H35" s="5"/>
      <c r="I35" s="5"/>
      <c r="J35" s="5"/>
      <c r="K35" s="5"/>
      <c r="L35" s="5"/>
      <c r="M35" s="5"/>
      <c r="N35" s="5"/>
      <c r="O35" s="5"/>
      <c r="P35" s="5"/>
      <c r="Q35" s="5"/>
      <c r="R35" s="5"/>
      <c r="S35" s="5"/>
      <c r="T35" s="5"/>
      <c r="U35" s="5"/>
    </row>
    <row r="36" spans="1:21">
      <c r="A36" s="3"/>
      <c r="B36" s="3"/>
      <c r="C36" s="3"/>
      <c r="D36" s="3"/>
      <c r="E36" s="13" t="s">
        <v>31</v>
      </c>
      <c r="G36" s="16">
        <f>SUM(G30:G34)</f>
        <v>234.56745979866648</v>
      </c>
      <c r="H36" s="17">
        <f>SUM(H30:H34)</f>
        <v>258.78266024079198</v>
      </c>
      <c r="I36" s="17">
        <f>SUM(I30:I34)</f>
        <v>306.85263192725449</v>
      </c>
      <c r="J36" s="17">
        <f>SUM(J30:J34)</f>
        <v>394.49387042339112</v>
      </c>
      <c r="K36" s="17">
        <f>SUM(K30:K34)</f>
        <v>546.74002252906223</v>
      </c>
      <c r="L36" s="18"/>
      <c r="M36" s="17">
        <f>SUM(M30:M34)</f>
        <v>313.63355281141912</v>
      </c>
      <c r="N36" s="17">
        <f>SUM(N30:N34)</f>
        <v>498.23798962539252</v>
      </c>
      <c r="O36" s="17">
        <f>SUM(O30:O34)</f>
        <v>938.45671592039855</v>
      </c>
      <c r="P36" s="17">
        <f>SUM(P30:P34)</f>
        <v>1991.5966220727782</v>
      </c>
      <c r="Q36" s="18"/>
      <c r="R36" s="17">
        <f>SUM(R30:R34)</f>
        <v>423.29019539096015</v>
      </c>
      <c r="S36" s="17">
        <f>SUM(S30:S34)</f>
        <v>1069.7997721573281</v>
      </c>
      <c r="T36" s="17">
        <f>SUM(T30:T34)</f>
        <v>3488.3879502226187</v>
      </c>
      <c r="U36" s="17">
        <f>SUM(U30:U34)</f>
        <v>12781.180503457075</v>
      </c>
    </row>
    <row r="37" spans="1:21">
      <c r="E37" s="6" t="s">
        <v>32</v>
      </c>
      <c r="G37" s="19">
        <f>(G36*$B$22)/G24</f>
        <v>3.1193338189708077</v>
      </c>
      <c r="H37" s="19">
        <f>(H36*$B$22)/H24</f>
        <v>3.774320649335893</v>
      </c>
      <c r="I37" s="19">
        <f>(I36*$B$22)/I24</f>
        <v>4.8343504361958018</v>
      </c>
      <c r="J37" s="19">
        <f>(J36*$B$22)/J24</f>
        <v>6.5564383960831201</v>
      </c>
      <c r="K37" s="19">
        <f>(K36*$B$22)/K24</f>
        <v>9.2455327244932217</v>
      </c>
      <c r="L37" s="11"/>
      <c r="M37" s="19">
        <f>(M36*$B$22)/M24</f>
        <v>4.1646191411597906</v>
      </c>
      <c r="N37" s="19">
        <f>(N36*$B$22)/N24</f>
        <v>6.3727719513611314</v>
      </c>
      <c r="O37" s="19">
        <f>(O36*$B$22)/O24</f>
        <v>10.733925126620241</v>
      </c>
      <c r="P37" s="19">
        <f>(P36*$B$22)/P24</f>
        <v>17.837756837280693</v>
      </c>
      <c r="Q37" s="11"/>
      <c r="R37" s="19">
        <f>(R36*$B$22)/R24</f>
        <v>4.94929091740737</v>
      </c>
      <c r="S37" s="19">
        <f>(S36*$B$22)/S24</f>
        <v>9.9161694632510962</v>
      </c>
      <c r="T37" s="19">
        <f>(T36*$B$22)/T24</f>
        <v>20.030136920245731</v>
      </c>
      <c r="U37" s="19">
        <f>(U36*$B$22)/U24</f>
        <v>31.362155718498119</v>
      </c>
    </row>
    <row r="39" spans="1:21">
      <c r="A39" s="14"/>
      <c r="B39" s="14"/>
      <c r="C39" s="14"/>
      <c r="D39" s="14"/>
      <c r="E39" s="14"/>
      <c r="F39" s="14"/>
      <c r="G39" s="15"/>
      <c r="H39" s="14"/>
      <c r="I39" s="14"/>
      <c r="J39" s="14"/>
      <c r="K39" s="14"/>
      <c r="L39" s="14"/>
      <c r="M39" s="14"/>
      <c r="N39" s="14"/>
      <c r="O39" s="14"/>
      <c r="P39" s="14"/>
      <c r="Q39" s="14"/>
      <c r="R39" s="14"/>
      <c r="S39" s="14"/>
      <c r="T39" s="14"/>
      <c r="U39" s="14"/>
    </row>
    <row r="41" spans="1:21">
      <c r="A41" s="3" t="s">
        <v>33</v>
      </c>
      <c r="B41" s="3"/>
      <c r="E41" s="6"/>
      <c r="G41" s="7" t="s">
        <v>34</v>
      </c>
    </row>
    <row r="42" spans="1:21">
      <c r="A42" s="3" t="s">
        <v>35</v>
      </c>
      <c r="B42" s="3" t="s">
        <v>7</v>
      </c>
      <c r="C42" s="3" t="s">
        <v>29</v>
      </c>
      <c r="G42" s="3">
        <v>2021</v>
      </c>
      <c r="H42" s="3">
        <v>2022</v>
      </c>
      <c r="I42" s="3">
        <v>2023</v>
      </c>
      <c r="J42" s="3">
        <v>2024</v>
      </c>
      <c r="K42" s="3">
        <v>2025</v>
      </c>
      <c r="L42" s="3"/>
      <c r="M42" s="3">
        <v>2022</v>
      </c>
      <c r="N42" s="3">
        <v>2023</v>
      </c>
      <c r="O42" s="3">
        <v>2024</v>
      </c>
      <c r="P42" s="3">
        <v>2025</v>
      </c>
      <c r="Q42" s="3"/>
      <c r="R42" s="3">
        <v>2022</v>
      </c>
      <c r="S42" s="3">
        <v>2023</v>
      </c>
      <c r="T42" s="3">
        <v>2024</v>
      </c>
      <c r="U42" s="3">
        <v>2025</v>
      </c>
    </row>
    <row r="43" spans="1:21">
      <c r="A43" s="32" t="s">
        <v>36</v>
      </c>
      <c r="B43" s="32" t="s">
        <v>12</v>
      </c>
      <c r="C43" s="32">
        <v>2.54</v>
      </c>
      <c r="G43" s="2">
        <v>191</v>
      </c>
      <c r="H43" s="2">
        <v>165</v>
      </c>
      <c r="I43" s="2">
        <v>154</v>
      </c>
      <c r="J43" s="2">
        <v>146</v>
      </c>
      <c r="K43" s="2">
        <v>145</v>
      </c>
      <c r="L43" s="5"/>
      <c r="M43" s="5">
        <v>191.29</v>
      </c>
      <c r="N43" s="5">
        <v>198.58</v>
      </c>
      <c r="O43" s="5">
        <v>222.07</v>
      </c>
      <c r="P43" s="5">
        <v>283.58999999999997</v>
      </c>
      <c r="Q43" s="5"/>
      <c r="R43" s="5">
        <v>217.23</v>
      </c>
      <c r="S43" s="5">
        <v>274.02999999999997</v>
      </c>
      <c r="T43" s="5">
        <v>442.36</v>
      </c>
      <c r="U43" s="5">
        <v>1035.1400000000001</v>
      </c>
    </row>
    <row r="44" spans="1:21">
      <c r="A44" s="21" t="s">
        <v>37</v>
      </c>
      <c r="B44" s="21" t="s">
        <v>14</v>
      </c>
      <c r="C44" s="21">
        <v>4.24</v>
      </c>
      <c r="G44" s="2">
        <v>319</v>
      </c>
      <c r="H44" s="2">
        <v>276</v>
      </c>
      <c r="I44" s="2">
        <v>256</v>
      </c>
      <c r="J44" s="2">
        <v>244</v>
      </c>
      <c r="K44" s="2">
        <v>241</v>
      </c>
      <c r="L44" s="5"/>
      <c r="M44" s="5">
        <v>319.31</v>
      </c>
      <c r="N44" s="5">
        <v>331.49</v>
      </c>
      <c r="O44" s="5">
        <v>370.7</v>
      </c>
      <c r="P44" s="5">
        <v>473.4</v>
      </c>
      <c r="Q44" s="5"/>
      <c r="R44" s="5">
        <v>362.63</v>
      </c>
      <c r="S44" s="5">
        <v>457.43</v>
      </c>
      <c r="T44" s="5">
        <v>738.43</v>
      </c>
      <c r="U44" s="5">
        <v>1727.95</v>
      </c>
    </row>
    <row r="45" spans="1:21">
      <c r="A45" s="22" t="s">
        <v>38</v>
      </c>
      <c r="B45" s="22" t="s">
        <v>14</v>
      </c>
      <c r="C45" s="22">
        <v>3.86</v>
      </c>
      <c r="G45" s="2">
        <v>290</v>
      </c>
      <c r="H45" s="2">
        <v>251</v>
      </c>
      <c r="I45" s="2">
        <v>233</v>
      </c>
      <c r="J45" s="2">
        <v>222</v>
      </c>
      <c r="K45" s="2">
        <v>220</v>
      </c>
      <c r="L45" s="5"/>
      <c r="M45" s="5">
        <v>290.69</v>
      </c>
      <c r="N45" s="5">
        <v>301.77999999999997</v>
      </c>
      <c r="O45" s="5">
        <v>337.48</v>
      </c>
      <c r="P45" s="5">
        <v>430.97</v>
      </c>
      <c r="Q45" s="5"/>
      <c r="R45" s="5">
        <v>330.13</v>
      </c>
      <c r="S45" s="5">
        <v>416.43</v>
      </c>
      <c r="T45" s="5">
        <v>672.25</v>
      </c>
      <c r="U45" s="5">
        <v>1573.09</v>
      </c>
    </row>
    <row r="46" spans="1:21">
      <c r="A46" s="23" t="s">
        <v>39</v>
      </c>
      <c r="B46" s="23" t="s">
        <v>18</v>
      </c>
      <c r="C46" s="23">
        <v>8.31</v>
      </c>
      <c r="G46" s="2">
        <v>625</v>
      </c>
      <c r="H46" s="2">
        <v>541</v>
      </c>
      <c r="I46" s="2">
        <v>503</v>
      </c>
      <c r="J46" s="2">
        <v>479</v>
      </c>
      <c r="K46" s="2">
        <v>473</v>
      </c>
      <c r="L46" s="5"/>
      <c r="M46" s="5">
        <v>625.82000000000005</v>
      </c>
      <c r="N46" s="5">
        <v>649.69000000000005</v>
      </c>
      <c r="O46" s="5">
        <v>726.54</v>
      </c>
      <c r="P46" s="5">
        <v>927.82</v>
      </c>
      <c r="Q46" s="5"/>
      <c r="R46" s="5">
        <v>710.72</v>
      </c>
      <c r="S46" s="5">
        <v>896.52</v>
      </c>
      <c r="T46" s="5">
        <v>1447.24</v>
      </c>
      <c r="U46" s="5">
        <v>3386.62</v>
      </c>
    </row>
    <row r="47" spans="1:21">
      <c r="A47" s="24" t="s">
        <v>40</v>
      </c>
      <c r="B47" s="24" t="s">
        <v>41</v>
      </c>
      <c r="C47" s="24">
        <v>21.25</v>
      </c>
      <c r="G47" s="2">
        <v>1598</v>
      </c>
      <c r="H47" s="2">
        <v>1383</v>
      </c>
      <c r="I47" s="2">
        <v>1285</v>
      </c>
      <c r="J47" s="2">
        <v>1224</v>
      </c>
      <c r="K47" s="2">
        <v>1210</v>
      </c>
      <c r="L47" s="5"/>
      <c r="M47" s="5">
        <v>1600.32</v>
      </c>
      <c r="N47" s="5">
        <v>1661.37</v>
      </c>
      <c r="O47" s="5">
        <v>1857.87</v>
      </c>
      <c r="P47" s="5">
        <v>2372.58</v>
      </c>
      <c r="Q47" s="5"/>
      <c r="R47" s="5">
        <v>1817.42</v>
      </c>
      <c r="S47" s="5">
        <v>2292.54</v>
      </c>
      <c r="T47" s="5">
        <v>3700.84</v>
      </c>
      <c r="U47" s="5">
        <v>8660.1200000000008</v>
      </c>
    </row>
    <row r="48" spans="1:21">
      <c r="A48" s="25" t="s">
        <v>42</v>
      </c>
      <c r="B48" s="25" t="s">
        <v>18</v>
      </c>
      <c r="C48" s="25">
        <v>9.33</v>
      </c>
      <c r="G48" s="2">
        <v>702</v>
      </c>
      <c r="H48" s="2">
        <v>607</v>
      </c>
      <c r="I48" s="2">
        <v>564</v>
      </c>
      <c r="J48" s="2">
        <v>538</v>
      </c>
      <c r="K48" s="2">
        <v>531</v>
      </c>
      <c r="L48" s="5"/>
      <c r="M48" s="5">
        <v>702.63</v>
      </c>
      <c r="N48" s="5">
        <v>729.44</v>
      </c>
      <c r="O48" s="5">
        <v>815.71</v>
      </c>
      <c r="P48" s="5">
        <v>1041.7</v>
      </c>
      <c r="Q48" s="5"/>
      <c r="R48" s="5">
        <v>797.95</v>
      </c>
      <c r="S48" s="5">
        <v>1006.56</v>
      </c>
      <c r="T48" s="5">
        <v>1624.88</v>
      </c>
      <c r="U48" s="5">
        <v>3802.3</v>
      </c>
    </row>
    <row r="49" spans="1:21">
      <c r="A49" s="20" t="s">
        <v>43</v>
      </c>
      <c r="B49" s="20" t="s">
        <v>16</v>
      </c>
      <c r="C49" s="20">
        <v>46.67</v>
      </c>
      <c r="G49" s="2">
        <v>3509</v>
      </c>
      <c r="H49" s="2">
        <v>3037</v>
      </c>
      <c r="I49" s="2">
        <v>2823</v>
      </c>
      <c r="J49" s="2">
        <v>2689</v>
      </c>
      <c r="K49" s="2">
        <v>2658</v>
      </c>
      <c r="L49" s="5"/>
      <c r="M49" s="5">
        <v>3514.67</v>
      </c>
      <c r="N49" s="5">
        <v>3648.77</v>
      </c>
      <c r="O49" s="5">
        <v>4080.31</v>
      </c>
      <c r="P49" s="5">
        <v>5210.7299999999996</v>
      </c>
      <c r="Q49" s="5"/>
      <c r="R49" s="5">
        <v>3991.47</v>
      </c>
      <c r="S49" s="5">
        <v>5034.96</v>
      </c>
      <c r="T49" s="5">
        <v>8127.91</v>
      </c>
      <c r="U49" s="5">
        <v>19019.66</v>
      </c>
    </row>
    <row r="50" spans="1:21">
      <c r="A50" s="26" t="s">
        <v>44</v>
      </c>
      <c r="B50" s="26" t="s">
        <v>16</v>
      </c>
      <c r="C50" s="26">
        <v>34.75</v>
      </c>
      <c r="G50" s="2">
        <v>2613</v>
      </c>
      <c r="H50" s="2">
        <v>2261</v>
      </c>
      <c r="I50" s="2">
        <v>2102</v>
      </c>
      <c r="J50" s="2">
        <v>2002</v>
      </c>
      <c r="K50" s="2">
        <v>1979</v>
      </c>
      <c r="L50" s="5"/>
      <c r="M50" s="5">
        <v>2616.9899999999998</v>
      </c>
      <c r="N50" s="5">
        <v>2716.84</v>
      </c>
      <c r="O50" s="5">
        <v>3038.16</v>
      </c>
      <c r="P50" s="5">
        <v>3879.86</v>
      </c>
      <c r="Q50" s="5"/>
      <c r="R50" s="5">
        <v>2972.01</v>
      </c>
      <c r="S50" s="5">
        <v>3748.98</v>
      </c>
      <c r="T50" s="5">
        <v>6051.95</v>
      </c>
      <c r="U50" s="5">
        <v>14161.85</v>
      </c>
    </row>
    <row r="51" spans="1:21">
      <c r="A51" s="27" t="s">
        <v>45</v>
      </c>
      <c r="B51" s="27" t="s">
        <v>16</v>
      </c>
      <c r="C51" s="27">
        <v>59.55</v>
      </c>
      <c r="G51" s="2">
        <v>4478</v>
      </c>
      <c r="H51" s="2">
        <v>3875</v>
      </c>
      <c r="I51" s="2">
        <v>3602</v>
      </c>
      <c r="J51" s="2">
        <v>3431</v>
      </c>
      <c r="K51" s="2">
        <v>3392</v>
      </c>
      <c r="L51" s="5"/>
      <c r="M51" s="5">
        <v>4484.6499999999996</v>
      </c>
      <c r="N51" s="5">
        <v>4655.76</v>
      </c>
      <c r="O51" s="5">
        <v>5206.3999999999996</v>
      </c>
      <c r="P51" s="5">
        <v>6648.79</v>
      </c>
      <c r="Q51" s="5"/>
      <c r="R51" s="5">
        <v>5093.04</v>
      </c>
      <c r="S51" s="5">
        <v>6424.51</v>
      </c>
      <c r="T51" s="5">
        <v>10371.049999999999</v>
      </c>
      <c r="U51" s="5">
        <v>24268.720000000001</v>
      </c>
    </row>
    <row r="52" spans="1:21">
      <c r="A52" s="28" t="s">
        <v>46</v>
      </c>
      <c r="B52" s="28" t="s">
        <v>16</v>
      </c>
      <c r="C52" s="28">
        <v>19</v>
      </c>
      <c r="G52" s="2">
        <v>1429</v>
      </c>
      <c r="H52" s="2">
        <v>1236</v>
      </c>
      <c r="I52" s="2">
        <v>1149</v>
      </c>
      <c r="J52" s="2">
        <v>1095</v>
      </c>
      <c r="K52" s="2">
        <v>1082</v>
      </c>
      <c r="L52" s="5"/>
      <c r="M52" s="5">
        <v>1430.87</v>
      </c>
      <c r="N52" s="5">
        <v>1485.46</v>
      </c>
      <c r="O52" s="5">
        <v>1661.15</v>
      </c>
      <c r="P52" s="5">
        <v>2121.36</v>
      </c>
      <c r="Q52" s="5"/>
      <c r="R52" s="5">
        <v>1624.98</v>
      </c>
      <c r="S52" s="5">
        <v>2049.8000000000002</v>
      </c>
      <c r="T52" s="5">
        <v>3308.98</v>
      </c>
      <c r="U52" s="5">
        <v>7743.17</v>
      </c>
    </row>
    <row r="53" spans="1:21">
      <c r="A53" s="29" t="s">
        <v>47</v>
      </c>
      <c r="B53" s="29" t="s">
        <v>19</v>
      </c>
      <c r="C53" s="29">
        <v>41.39</v>
      </c>
      <c r="G53" s="2">
        <v>3112</v>
      </c>
      <c r="H53" s="2">
        <v>2693</v>
      </c>
      <c r="I53" s="2">
        <v>2504</v>
      </c>
      <c r="J53" s="2">
        <v>2385</v>
      </c>
      <c r="K53" s="2">
        <v>2357</v>
      </c>
      <c r="L53" s="5"/>
      <c r="M53" s="5">
        <v>3117.04</v>
      </c>
      <c r="N53" s="5">
        <v>3235.97</v>
      </c>
      <c r="O53" s="5">
        <v>3618.69</v>
      </c>
      <c r="P53" s="5">
        <v>4621.22</v>
      </c>
      <c r="Q53" s="5"/>
      <c r="R53" s="5">
        <v>3539.9</v>
      </c>
      <c r="S53" s="5">
        <v>4465.33</v>
      </c>
      <c r="T53" s="5">
        <v>7208.36</v>
      </c>
      <c r="U53" s="5">
        <v>16867.88</v>
      </c>
    </row>
    <row r="54" spans="1:21">
      <c r="A54" s="30" t="s">
        <v>48</v>
      </c>
      <c r="B54" s="30" t="s">
        <v>19</v>
      </c>
      <c r="C54" s="30">
        <v>30.76</v>
      </c>
      <c r="G54" s="2">
        <v>2313</v>
      </c>
      <c r="H54" s="2">
        <v>2002</v>
      </c>
      <c r="I54" s="2">
        <v>1861</v>
      </c>
      <c r="J54" s="2">
        <v>1772</v>
      </c>
      <c r="K54" s="2">
        <v>1752</v>
      </c>
      <c r="M54" s="5">
        <v>2316.5100000000002</v>
      </c>
      <c r="N54" s="5">
        <v>2404.89</v>
      </c>
      <c r="O54" s="5">
        <v>2689.32</v>
      </c>
      <c r="P54" s="5">
        <v>3434.37</v>
      </c>
      <c r="R54" s="5">
        <v>2630.76</v>
      </c>
      <c r="S54" s="5">
        <v>3318.52</v>
      </c>
      <c r="T54" s="5">
        <v>5357.07</v>
      </c>
      <c r="U54" s="5">
        <v>12535.78</v>
      </c>
    </row>
    <row r="55" spans="1:21">
      <c r="A55" s="31" t="s">
        <v>49</v>
      </c>
      <c r="B55" s="31" t="s">
        <v>16</v>
      </c>
      <c r="C55" s="31">
        <v>14.69</v>
      </c>
      <c r="G55" s="2">
        <v>1105</v>
      </c>
      <c r="H55" s="2">
        <v>956</v>
      </c>
      <c r="I55" s="2">
        <v>889</v>
      </c>
      <c r="J55" s="2">
        <v>846</v>
      </c>
      <c r="K55" s="2">
        <v>837</v>
      </c>
      <c r="M55" s="5">
        <v>1106.29</v>
      </c>
      <c r="N55" s="5">
        <v>1148.5</v>
      </c>
      <c r="O55" s="5">
        <v>1284.33</v>
      </c>
      <c r="P55" s="5">
        <v>1640.15</v>
      </c>
      <c r="R55" s="5">
        <v>1256.3699999999999</v>
      </c>
      <c r="S55" s="5">
        <v>1584.82</v>
      </c>
      <c r="T55" s="5">
        <v>2558.37</v>
      </c>
      <c r="U55" s="5">
        <v>5986.69</v>
      </c>
    </row>
  </sheetData>
  <mergeCells count="3">
    <mergeCell ref="B2:D3"/>
    <mergeCell ref="E2:I3"/>
    <mergeCell ref="K1:U3"/>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ignoredErrors>
    <ignoredError sqref="M12 R12"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Chris Silvestro</cp:lastModifiedBy>
  <cp:revision>49</cp:revision>
  <dcterms:created xsi:type="dcterms:W3CDTF">2021-11-14T17:16:56Z</dcterms:created>
  <dcterms:modified xsi:type="dcterms:W3CDTF">2021-11-16T22:05:26Z</dcterms:modified>
  <cp:category/>
  <cp:contentStatus/>
</cp:coreProperties>
</file>